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jaroj\OneDrive\Desktop\INFLACIÓN Y AGREGADOS MONETARIOS\"/>
    </mc:Choice>
  </mc:AlternateContent>
  <xr:revisionPtr revIDLastSave="1" documentId="13_ncr:1_{B7547737-A6D7-4EDC-B877-31C2DC65F718}" xr6:coauthVersionLast="45" xr6:coauthVersionMax="45" xr10:uidLastSave="{753973C0-8463-4A71-898D-084E35B6B2F2}"/>
  <bookViews>
    <workbookView xWindow="-120" yWindow="-120" windowWidth="20730" windowHeight="11160" xr2:uid="{00000000-000D-0000-FFFF-FFFF00000000}"/>
  </bookViews>
  <sheets>
    <sheet name="Sheet1" sheetId="1" r:id="rId1"/>
  </sheets>
  <calcPr calcId="181029" iterate="1" iterateCount="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" i="1" l="1"/>
  <c r="B14" i="1" s="1"/>
  <c r="C12" i="1"/>
  <c r="C11" i="1"/>
  <c r="E11" i="1" s="1"/>
  <c r="C10" i="1"/>
  <c r="C9" i="1"/>
  <c r="E9" i="1" s="1"/>
  <c r="C8" i="1"/>
  <c r="C7" i="1"/>
  <c r="E7" i="1" s="1"/>
  <c r="C6" i="1"/>
  <c r="C5" i="1"/>
  <c r="E5" i="1" s="1"/>
  <c r="I2" i="1"/>
  <c r="D21" i="1" s="1"/>
  <c r="G11" i="1" l="1"/>
  <c r="I11" i="1" s="1"/>
  <c r="G7" i="1"/>
  <c r="I7" i="1" s="1"/>
  <c r="G12" i="1"/>
  <c r="I12" i="1" s="1"/>
  <c r="G10" i="1"/>
  <c r="I10" i="1" s="1"/>
  <c r="G8" i="1"/>
  <c r="I8" i="1" s="1"/>
  <c r="G6" i="1"/>
  <c r="I6" i="1" s="1"/>
  <c r="G9" i="1"/>
  <c r="I9" i="1" s="1"/>
  <c r="G5" i="1"/>
  <c r="F5" i="1"/>
  <c r="F7" i="1"/>
  <c r="F9" i="1"/>
  <c r="D22" i="1"/>
  <c r="D6" i="1"/>
  <c r="D8" i="1"/>
  <c r="D10" i="1"/>
  <c r="D12" i="1"/>
  <c r="D23" i="1"/>
  <c r="E23" i="1" s="1"/>
  <c r="E8" i="1"/>
  <c r="E10" i="1"/>
  <c r="E12" i="1"/>
  <c r="E6" i="1"/>
  <c r="E13" i="1" s="1"/>
  <c r="D24" i="1"/>
  <c r="D25" i="1"/>
  <c r="D7" i="1"/>
  <c r="D9" i="1"/>
  <c r="D11" i="1"/>
  <c r="C13" i="1"/>
  <c r="C14" i="1" s="1"/>
  <c r="F12" i="1" s="1"/>
  <c r="D5" i="1"/>
  <c r="H12" i="1" l="1"/>
  <c r="J12" i="1"/>
  <c r="J9" i="1"/>
  <c r="H9" i="1"/>
  <c r="J7" i="1"/>
  <c r="H7" i="1"/>
  <c r="J5" i="1"/>
  <c r="H5" i="1"/>
  <c r="I5" i="1"/>
  <c r="I13" i="1" s="1"/>
  <c r="G13" i="1"/>
  <c r="G14" i="1" s="1"/>
  <c r="C29" i="1"/>
  <c r="C31" i="1" s="1"/>
  <c r="K9" i="1"/>
  <c r="K11" i="1"/>
  <c r="K7" i="1"/>
  <c r="K5" i="1"/>
  <c r="K12" i="1"/>
  <c r="K10" i="1"/>
  <c r="K8" i="1"/>
  <c r="K6" i="1"/>
  <c r="F10" i="1"/>
  <c r="F8" i="1"/>
  <c r="F6" i="1"/>
  <c r="D13" i="1"/>
  <c r="F11" i="1"/>
  <c r="H6" i="1" l="1"/>
  <c r="J6" i="1"/>
  <c r="H10" i="1"/>
  <c r="J10" i="1"/>
  <c r="H8" i="1"/>
  <c r="J8" i="1"/>
  <c r="J13" i="1" s="1"/>
  <c r="J14" i="1" s="1"/>
  <c r="F13" i="1"/>
  <c r="F14" i="1" s="1"/>
  <c r="L9" i="1"/>
  <c r="M9" i="1" s="1"/>
  <c r="L10" i="1"/>
  <c r="M10" i="1" s="1"/>
  <c r="L7" i="1"/>
  <c r="M7" i="1" s="1"/>
  <c r="N7" i="1"/>
  <c r="L12" i="1"/>
  <c r="M12" i="1" s="1"/>
  <c r="L11" i="1"/>
  <c r="M11" i="1" s="1"/>
  <c r="N11" i="1"/>
  <c r="L6" i="1"/>
  <c r="M6" i="1" s="1"/>
  <c r="L8" i="1"/>
  <c r="M8" i="1" s="1"/>
  <c r="J11" i="1"/>
  <c r="H11" i="1"/>
  <c r="H13" i="1" s="1"/>
  <c r="K13" i="1"/>
  <c r="K14" i="1" s="1"/>
  <c r="L5" i="1"/>
  <c r="N5" i="1"/>
  <c r="D16" i="1" l="1"/>
  <c r="D17" i="1" s="1"/>
  <c r="D18" i="1" s="1"/>
  <c r="D19" i="1"/>
  <c r="D20" i="1" s="1"/>
  <c r="N8" i="1"/>
  <c r="N10" i="1"/>
  <c r="N12" i="1"/>
  <c r="N6" i="1"/>
  <c r="N13" i="1" s="1"/>
  <c r="N14" i="1" s="1"/>
  <c r="L13" i="1"/>
  <c r="L14" i="1" s="1"/>
  <c r="M5" i="1"/>
  <c r="M13" i="1" s="1"/>
  <c r="M14" i="1" s="1"/>
  <c r="N9" i="1"/>
</calcChain>
</file>

<file path=xl/sharedStrings.xml><?xml version="1.0" encoding="utf-8"?>
<sst xmlns="http://schemas.openxmlformats.org/spreadsheetml/2006/main" count="49" uniqueCount="49">
  <si>
    <t>Análisis de regresión</t>
  </si>
  <si>
    <t>N =</t>
  </si>
  <si>
    <t>g de l =</t>
  </si>
  <si>
    <t>INPC</t>
  </si>
  <si>
    <t>BM</t>
  </si>
  <si>
    <r>
      <t>x</t>
    </r>
    <r>
      <rPr>
        <b/>
        <vertAlign val="subscript"/>
        <sz val="12"/>
        <rFont val="Arial"/>
        <family val="2"/>
      </rPr>
      <t>i</t>
    </r>
  </si>
  <si>
    <r>
      <t>y</t>
    </r>
    <r>
      <rPr>
        <b/>
        <vertAlign val="subscript"/>
        <sz val="12"/>
        <rFont val="Arial"/>
        <family val="2"/>
      </rPr>
      <t>i</t>
    </r>
  </si>
  <si>
    <t>Ŷ</t>
  </si>
  <si>
    <t>N</t>
  </si>
  <si>
    <t xml:space="preserve"> (Y)</t>
  </si>
  <si>
    <t>(X)</t>
  </si>
  <si>
    <r>
      <t>Y</t>
    </r>
    <r>
      <rPr>
        <b/>
        <vertAlign val="subscript"/>
        <sz val="10"/>
        <rFont val="Arial"/>
        <family val="2"/>
      </rPr>
      <t>i</t>
    </r>
    <r>
      <rPr>
        <b/>
        <sz val="10"/>
        <rFont val="Arial"/>
        <family val="2"/>
      </rPr>
      <t>.X</t>
    </r>
    <r>
      <rPr>
        <b/>
        <vertAlign val="subscript"/>
        <sz val="10"/>
        <rFont val="Arial"/>
        <family val="2"/>
      </rPr>
      <t>i</t>
    </r>
  </si>
  <si>
    <r>
      <t>X</t>
    </r>
    <r>
      <rPr>
        <b/>
        <vertAlign val="superscript"/>
        <sz val="10"/>
        <rFont val="Arial"/>
        <family val="2"/>
      </rPr>
      <t>2</t>
    </r>
  </si>
  <si>
    <t>Desv de X</t>
  </si>
  <si>
    <t>Desv de Y</t>
  </si>
  <si>
    <r>
      <t>x</t>
    </r>
    <r>
      <rPr>
        <b/>
        <vertAlign val="subscript"/>
        <sz val="10"/>
        <rFont val="Arial"/>
        <family val="2"/>
      </rPr>
      <t>i</t>
    </r>
    <r>
      <rPr>
        <b/>
        <vertAlign val="superscript"/>
        <sz val="10"/>
        <rFont val="Arial"/>
        <family val="2"/>
      </rPr>
      <t>2</t>
    </r>
  </si>
  <si>
    <r>
      <t>y</t>
    </r>
    <r>
      <rPr>
        <b/>
        <vertAlign val="subscript"/>
        <sz val="10"/>
        <rFont val="Arial"/>
        <family val="2"/>
      </rPr>
      <t>i</t>
    </r>
    <r>
      <rPr>
        <b/>
        <vertAlign val="superscript"/>
        <sz val="10"/>
        <rFont val="Arial"/>
        <family val="2"/>
      </rPr>
      <t>2</t>
    </r>
  </si>
  <si>
    <r>
      <t>x</t>
    </r>
    <r>
      <rPr>
        <b/>
        <vertAlign val="subscript"/>
        <sz val="10"/>
        <rFont val="Arial"/>
        <family val="2"/>
      </rPr>
      <t>i</t>
    </r>
    <r>
      <rPr>
        <b/>
        <sz val="10"/>
        <rFont val="Arial"/>
        <family val="2"/>
      </rPr>
      <t xml:space="preserve"> y</t>
    </r>
    <r>
      <rPr>
        <b/>
        <vertAlign val="subscript"/>
        <sz val="10"/>
        <rFont val="Arial"/>
        <family val="2"/>
      </rPr>
      <t>i</t>
    </r>
  </si>
  <si>
    <t>Y estimada</t>
  </si>
  <si>
    <r>
      <t>e</t>
    </r>
    <r>
      <rPr>
        <b/>
        <vertAlign val="subscript"/>
        <sz val="10"/>
        <rFont val="Arial"/>
        <family val="2"/>
      </rPr>
      <t>i</t>
    </r>
  </si>
  <si>
    <r>
      <t>e</t>
    </r>
    <r>
      <rPr>
        <b/>
        <vertAlign val="subscript"/>
        <sz val="10"/>
        <rFont val="Arial"/>
        <family val="2"/>
      </rPr>
      <t>I</t>
    </r>
    <r>
      <rPr>
        <b/>
        <vertAlign val="superscript"/>
        <sz val="10"/>
        <rFont val="Arial"/>
        <family val="2"/>
      </rPr>
      <t>2</t>
    </r>
  </si>
  <si>
    <r>
      <t xml:space="preserve">Y estim </t>
    </r>
    <r>
      <rPr>
        <b/>
        <sz val="8"/>
        <rFont val="Arial"/>
        <family val="2"/>
      </rPr>
      <t>x</t>
    </r>
    <r>
      <rPr>
        <b/>
        <sz val="10"/>
        <rFont val="Arial"/>
        <family val="2"/>
      </rPr>
      <t xml:space="preserve"> e</t>
    </r>
    <r>
      <rPr>
        <b/>
        <vertAlign val="subscript"/>
        <sz val="10"/>
        <rFont val="Arial"/>
        <family val="2"/>
      </rPr>
      <t>i</t>
    </r>
  </si>
  <si>
    <t>∑</t>
  </si>
  <si>
    <t>µ</t>
  </si>
  <si>
    <r>
      <t>ê</t>
    </r>
    <r>
      <rPr>
        <b/>
        <vertAlign val="superscript"/>
        <sz val="11"/>
        <rFont val="Arial"/>
        <family val="2"/>
      </rPr>
      <t>2</t>
    </r>
  </si>
  <si>
    <r>
      <t>∑e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/g de l</t>
    </r>
  </si>
  <si>
    <t>varianza (B1)</t>
  </si>
  <si>
    <r>
      <t>ê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/∑x</t>
    </r>
    <r>
      <rPr>
        <b/>
        <vertAlign val="subscript"/>
        <sz val="12"/>
        <rFont val="Arial"/>
        <family val="2"/>
      </rPr>
      <t>i</t>
    </r>
    <r>
      <rPr>
        <b/>
        <vertAlign val="superscript"/>
        <sz val="12"/>
        <rFont val="Arial"/>
        <family val="2"/>
      </rPr>
      <t>2</t>
    </r>
  </si>
  <si>
    <t>error Std. (B1)</t>
  </si>
  <si>
    <r>
      <t>(var B1)</t>
    </r>
    <r>
      <rPr>
        <b/>
        <vertAlign val="superscript"/>
        <sz val="12"/>
        <rFont val="Arial"/>
        <family val="2"/>
      </rPr>
      <t>1/2</t>
    </r>
  </si>
  <si>
    <t>varianza (Bo)</t>
  </si>
  <si>
    <r>
      <t>(∑X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/N*x</t>
    </r>
    <r>
      <rPr>
        <b/>
        <vertAlign val="subscript"/>
        <sz val="12"/>
        <rFont val="Arial"/>
        <family val="2"/>
      </rPr>
      <t>i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)*e</t>
    </r>
    <r>
      <rPr>
        <b/>
        <vertAlign val="superscript"/>
        <sz val="12"/>
        <rFont val="Arial"/>
        <family val="2"/>
      </rPr>
      <t>2</t>
    </r>
  </si>
  <si>
    <t>error Std. (Bo)</t>
  </si>
  <si>
    <r>
      <t>(var Bo)</t>
    </r>
    <r>
      <rPr>
        <b/>
        <vertAlign val="superscript"/>
        <sz val="12"/>
        <rFont val="Arial"/>
        <family val="2"/>
      </rPr>
      <t>1/2</t>
    </r>
  </si>
  <si>
    <t>g de l</t>
  </si>
  <si>
    <t>N-2</t>
  </si>
  <si>
    <t>Correlación (r)</t>
  </si>
  <si>
    <r>
      <t>∑x</t>
    </r>
    <r>
      <rPr>
        <b/>
        <vertAlign val="subscript"/>
        <sz val="12"/>
        <rFont val="Arial"/>
        <family val="2"/>
      </rPr>
      <t>i</t>
    </r>
    <r>
      <rPr>
        <b/>
        <sz val="12"/>
        <rFont val="Arial"/>
        <family val="2"/>
      </rPr>
      <t>y</t>
    </r>
    <r>
      <rPr>
        <b/>
        <vertAlign val="subscript"/>
        <sz val="12"/>
        <rFont val="Arial"/>
        <family val="2"/>
      </rPr>
      <t xml:space="preserve">i </t>
    </r>
    <r>
      <rPr>
        <b/>
        <sz val="12"/>
        <rFont val="Arial"/>
        <family val="2"/>
      </rPr>
      <t>/ ( (∑x</t>
    </r>
    <r>
      <rPr>
        <b/>
        <vertAlign val="subscript"/>
        <sz val="12"/>
        <rFont val="Arial"/>
        <family val="2"/>
      </rPr>
      <t>i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)(∑y</t>
    </r>
    <r>
      <rPr>
        <b/>
        <vertAlign val="subscript"/>
        <sz val="12"/>
        <rFont val="Arial"/>
        <family val="2"/>
      </rPr>
      <t>i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 )</t>
    </r>
    <r>
      <rPr>
        <b/>
        <vertAlign val="superscript"/>
        <sz val="12"/>
        <rFont val="Arial"/>
        <family val="2"/>
      </rPr>
      <t>1/2</t>
    </r>
  </si>
  <si>
    <t xml:space="preserve"> </t>
  </si>
  <si>
    <r>
      <t>Coef. de determinación (R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</si>
  <si>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>R</t>
    </r>
    <r>
      <rPr>
        <b/>
        <vertAlign val="superscript"/>
        <sz val="12"/>
        <rFont val="Arial"/>
        <family val="2"/>
      </rPr>
      <t>2</t>
    </r>
  </si>
  <si>
    <t>Bo</t>
  </si>
  <si>
    <t>media de Y - B1*media de X</t>
  </si>
  <si>
    <t>B1</t>
  </si>
  <si>
    <r>
      <t>∑ (desv X * desv Y) / ∑( desv X)</t>
    </r>
    <r>
      <rPr>
        <b/>
        <vertAlign val="superscript"/>
        <sz val="12"/>
        <rFont val="Arial"/>
        <family val="2"/>
      </rPr>
      <t>2</t>
    </r>
  </si>
  <si>
    <t>Proyecciones:</t>
  </si>
  <si>
    <t>Para x :</t>
  </si>
  <si>
    <t>Ŷ =</t>
  </si>
  <si>
    <t>Salto inflacionario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</si>
</sst>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#,##0.0"/>
    <numFmt numFmtId="165" formatCode="_ * #,##0_ ;_ * \-#,##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vertAlign val="subscript"/>
      <sz val="12"/>
      <name val="Arial"/>
      <family val="2"/>
    </font>
    <font>
      <b/>
      <vertAlign val="subscript"/>
      <sz val="10"/>
      <name val="Arial"/>
      <family val="2"/>
    </font>
    <font>
      <b/>
      <vertAlign val="superscript"/>
      <sz val="10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 Black"/>
      <family val="2"/>
    </font>
    <font>
      <sz val="11"/>
      <color theme="1"/>
      <name val="Arial Black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b/>
      <vertAlign val="superscript"/>
      <sz val="12"/>
      <name val="Arial"/>
      <family val="2"/>
    </font>
    <font>
      <b/>
      <u/>
      <sz val="12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0" fontId="0" fillId="2" borderId="0" xfId="0" applyFill="1"/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3" xfId="0" applyBorder="1"/>
    <xf numFmtId="0" fontId="0" fillId="0" borderId="2" xfId="0" applyBorder="1"/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4" xfId="0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right"/>
    </xf>
    <xf numFmtId="165" fontId="10" fillId="0" borderId="2" xfId="1" applyNumberFormat="1" applyFont="1" applyBorder="1" applyAlignment="1">
      <alignment horizontal="center"/>
    </xf>
    <xf numFmtId="0" fontId="0" fillId="0" borderId="1" xfId="0" applyBorder="1"/>
    <xf numFmtId="165" fontId="0" fillId="0" borderId="2" xfId="0" applyNumberFormat="1" applyBorder="1"/>
    <xf numFmtId="164" fontId="0" fillId="0" borderId="3" xfId="0" applyNumberFormat="1" applyBorder="1"/>
    <xf numFmtId="0" fontId="0" fillId="0" borderId="7" xfId="0" applyBorder="1" applyAlignment="1">
      <alignment horizontal="center"/>
    </xf>
    <xf numFmtId="164" fontId="0" fillId="0" borderId="0" xfId="0" applyNumberFormat="1" applyAlignment="1">
      <alignment horizontal="right"/>
    </xf>
    <xf numFmtId="165" fontId="10" fillId="0" borderId="7" xfId="1" applyNumberFormat="1" applyFont="1" applyBorder="1" applyAlignment="1">
      <alignment horizontal="center"/>
    </xf>
    <xf numFmtId="0" fontId="0" fillId="0" borderId="7" xfId="0" applyBorder="1"/>
    <xf numFmtId="0" fontId="0" fillId="0" borderId="5" xfId="0" applyBorder="1"/>
    <xf numFmtId="165" fontId="0" fillId="0" borderId="7" xfId="0" applyNumberFormat="1" applyBorder="1"/>
    <xf numFmtId="164" fontId="0" fillId="0" borderId="0" xfId="0" applyNumberFormat="1"/>
    <xf numFmtId="0" fontId="0" fillId="0" borderId="8" xfId="0" applyBorder="1"/>
    <xf numFmtId="165" fontId="0" fillId="0" borderId="7" xfId="1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165" fontId="0" fillId="2" borderId="6" xfId="1" applyNumberFormat="1" applyFont="1" applyFill="1" applyBorder="1" applyAlignment="1">
      <alignment horizontal="center"/>
    </xf>
    <xf numFmtId="0" fontId="0" fillId="0" borderId="6" xfId="0" applyBorder="1"/>
    <xf numFmtId="0" fontId="0" fillId="0" borderId="9" xfId="0" applyBorder="1"/>
    <xf numFmtId="165" fontId="0" fillId="0" borderId="6" xfId="0" applyNumberFormat="1" applyBorder="1"/>
    <xf numFmtId="0" fontId="0" fillId="0" borderId="10" xfId="0" applyBorder="1"/>
    <xf numFmtId="0" fontId="11" fillId="0" borderId="5" xfId="0" applyFont="1" applyBorder="1" applyAlignment="1">
      <alignment horizontal="center"/>
    </xf>
    <xf numFmtId="0" fontId="0" fillId="2" borderId="2" xfId="0" applyFill="1" applyBorder="1"/>
    <xf numFmtId="0" fontId="0" fillId="2" borderId="7" xfId="0" applyFill="1" applyBorder="1"/>
    <xf numFmtId="0" fontId="12" fillId="0" borderId="9" xfId="0" applyFont="1" applyBorder="1" applyAlignment="1">
      <alignment horizontal="center"/>
    </xf>
    <xf numFmtId="0" fontId="4" fillId="0" borderId="0" xfId="0" applyFont="1"/>
    <xf numFmtId="0" fontId="13" fillId="0" borderId="1" xfId="0" applyFont="1" applyBorder="1" applyAlignment="1">
      <alignment horizontal="right"/>
    </xf>
    <xf numFmtId="0" fontId="4" fillId="2" borderId="2" xfId="0" applyFont="1" applyFill="1" applyBorder="1"/>
    <xf numFmtId="0" fontId="5" fillId="0" borderId="0" xfId="0" applyFont="1" applyAlignment="1">
      <alignment horizontal="center"/>
    </xf>
    <xf numFmtId="165" fontId="4" fillId="0" borderId="0" xfId="0" applyNumberFormat="1" applyFont="1"/>
    <xf numFmtId="0" fontId="4" fillId="0" borderId="11" xfId="0" applyFont="1" applyBorder="1" applyAlignment="1">
      <alignment horizontal="left"/>
    </xf>
    <xf numFmtId="0" fontId="0" fillId="0" borderId="11" xfId="0" applyBorder="1"/>
    <xf numFmtId="0" fontId="4" fillId="0" borderId="11" xfId="0" applyFont="1" applyBorder="1"/>
    <xf numFmtId="0" fontId="0" fillId="0" borderId="11" xfId="0" applyBorder="1" applyAlignment="1">
      <alignment horizontal="center"/>
    </xf>
    <xf numFmtId="0" fontId="5" fillId="0" borderId="0" xfId="0" applyFont="1"/>
    <xf numFmtId="0" fontId="4" fillId="3" borderId="11" xfId="0" applyFont="1" applyFill="1" applyBorder="1"/>
    <xf numFmtId="10" fontId="2" fillId="3" borderId="0" xfId="2" applyNumberFormat="1" applyFont="1" applyFill="1"/>
    <xf numFmtId="0" fontId="16" fillId="0" borderId="0" xfId="0" applyFont="1" applyAlignment="1">
      <alignment horizontal="left"/>
    </xf>
    <xf numFmtId="165" fontId="0" fillId="2" borderId="0" xfId="2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165" fontId="2" fillId="2" borderId="5" xfId="1" applyNumberFormat="1" applyFont="1" applyFill="1" applyBorder="1" applyAlignment="1">
      <alignment horizontal="center"/>
    </xf>
    <xf numFmtId="165" fontId="4" fillId="0" borderId="12" xfId="0" applyNumberFormat="1" applyFont="1" applyBorder="1"/>
    <xf numFmtId="0" fontId="0" fillId="0" borderId="0" xfId="2" applyNumberFormat="1" applyFont="1" applyFill="1"/>
    <xf numFmtId="0" fontId="4" fillId="0" borderId="8" xfId="0" applyFont="1" applyBorder="1"/>
    <xf numFmtId="0" fontId="2" fillId="0" borderId="9" xfId="0" applyFont="1" applyBorder="1"/>
    <xf numFmtId="9" fontId="17" fillId="2" borderId="10" xfId="2" applyFont="1" applyFill="1" applyBorder="1" applyAlignment="1">
      <alignment horizontal="center"/>
    </xf>
    <xf numFmtId="0" fontId="16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"/>
  <sheetViews>
    <sheetView tabSelected="1" workbookViewId="0">
      <selection activeCell="H17" sqref="H17"/>
    </sheetView>
  </sheetViews>
  <sheetFormatPr baseColWidth="10" defaultColWidth="9.140625" defaultRowHeight="15" x14ac:dyDescent="0.25"/>
  <cols>
    <col min="2" max="2" width="20.140625" bestFit="1" customWidth="1"/>
    <col min="3" max="3" width="18.28515625" bestFit="1" customWidth="1"/>
    <col min="4" max="4" width="12.28515625" customWidth="1"/>
    <col min="5" max="5" width="12" customWidth="1"/>
    <col min="6" max="6" width="19.42578125" customWidth="1"/>
    <col min="7" max="7" width="15" customWidth="1"/>
    <col min="8" max="8" width="12" customWidth="1"/>
    <col min="9" max="10" width="12" bestFit="1" customWidth="1"/>
    <col min="11" max="11" width="14.5703125" bestFit="1" customWidth="1"/>
    <col min="12" max="13" width="12" bestFit="1" customWidth="1"/>
    <col min="14" max="14" width="12.7109375" bestFit="1" customWidth="1"/>
  </cols>
  <sheetData>
    <row r="1" spans="1:14" x14ac:dyDescent="0.25">
      <c r="A1" s="1"/>
      <c r="B1" s="2" t="s">
        <v>0</v>
      </c>
      <c r="H1" s="3" t="s">
        <v>1</v>
      </c>
      <c r="I1" s="4">
        <v>8</v>
      </c>
    </row>
    <row r="2" spans="1:14" ht="15.75" thickBot="1" x14ac:dyDescent="0.3">
      <c r="A2" s="1"/>
      <c r="B2" s="2"/>
      <c r="H2" s="3" t="s">
        <v>2</v>
      </c>
      <c r="I2" s="4">
        <f>I1-2</f>
        <v>6</v>
      </c>
    </row>
    <row r="3" spans="1:14" ht="18.75" x14ac:dyDescent="0.35">
      <c r="A3" s="5"/>
      <c r="B3" s="6" t="s">
        <v>3</v>
      </c>
      <c r="C3" s="6" t="s">
        <v>4</v>
      </c>
      <c r="D3" s="7"/>
      <c r="E3" s="8"/>
      <c r="F3" s="9" t="s">
        <v>5</v>
      </c>
      <c r="G3" s="10" t="s">
        <v>6</v>
      </c>
      <c r="H3" s="7"/>
      <c r="I3" s="8"/>
      <c r="J3" s="11"/>
      <c r="K3" s="10" t="s">
        <v>7</v>
      </c>
      <c r="L3" s="7"/>
      <c r="M3" s="8"/>
      <c r="N3" s="12"/>
    </row>
    <row r="4" spans="1:14" ht="15.75" thickBot="1" x14ac:dyDescent="0.3">
      <c r="A4" s="13" t="s">
        <v>8</v>
      </c>
      <c r="B4" s="14" t="s">
        <v>9</v>
      </c>
      <c r="C4" s="14" t="s">
        <v>10</v>
      </c>
      <c r="D4" s="15" t="s">
        <v>11</v>
      </c>
      <c r="E4" s="14" t="s">
        <v>12</v>
      </c>
      <c r="F4" s="15" t="s">
        <v>13</v>
      </c>
      <c r="G4" s="14" t="s">
        <v>14</v>
      </c>
      <c r="H4" s="15" t="s">
        <v>15</v>
      </c>
      <c r="I4" s="14" t="s">
        <v>16</v>
      </c>
      <c r="J4" s="15" t="s">
        <v>17</v>
      </c>
      <c r="K4" s="16" t="s">
        <v>18</v>
      </c>
      <c r="L4" s="15" t="s">
        <v>19</v>
      </c>
      <c r="M4" s="14" t="s">
        <v>20</v>
      </c>
      <c r="N4" s="17" t="s">
        <v>21</v>
      </c>
    </row>
    <row r="5" spans="1:14" x14ac:dyDescent="0.25">
      <c r="A5" s="18">
        <v>1</v>
      </c>
      <c r="B5" s="19">
        <v>10711919274.4</v>
      </c>
      <c r="C5" s="20">
        <f>31658408*1000000</f>
        <v>31658408000000</v>
      </c>
      <c r="D5" s="8">
        <f>(B5*C5)</f>
        <v>3.3912231085201917E+23</v>
      </c>
      <c r="E5" s="21">
        <f>POWER(C5,2)</f>
        <v>1.002254797094464E+27</v>
      </c>
      <c r="F5" s="22">
        <f>C5-$C$14</f>
        <v>27646557404063</v>
      </c>
      <c r="G5" s="23">
        <f>(B5-$B$14)</f>
        <v>9359092444.875</v>
      </c>
      <c r="H5" s="8">
        <f>POWER(F5,2)</f>
        <v>7.6433213629615073E+26</v>
      </c>
      <c r="I5" s="8">
        <f>POWER(G5,2)</f>
        <v>8.7592611391716311E+19</v>
      </c>
      <c r="J5" s="21">
        <f>F5*G5</f>
        <v>2.5874668652716901E+23</v>
      </c>
      <c r="K5" s="22">
        <f t="shared" ref="K5:K12" si="0">$D$24+($D$25*C5)</f>
        <v>10711485798.690096</v>
      </c>
      <c r="L5" s="12">
        <f>(B5-K5)</f>
        <v>433475.70990371704</v>
      </c>
      <c r="M5" s="8">
        <f>POWER(L5,2)</f>
        <v>187901191076.53146</v>
      </c>
      <c r="N5" s="8">
        <f>(K5*L5)</f>
        <v>4643168910710773</v>
      </c>
    </row>
    <row r="6" spans="1:14" x14ac:dyDescent="0.25">
      <c r="A6" s="24">
        <v>2</v>
      </c>
      <c r="B6" s="25">
        <v>110597550.2</v>
      </c>
      <c r="C6" s="26">
        <f>435324*1000000</f>
        <v>435324000000</v>
      </c>
      <c r="D6" s="27">
        <f t="shared" ref="D6:D12" si="1">(B6*C6)</f>
        <v>4.8145767943264805E+19</v>
      </c>
      <c r="E6" s="28">
        <f t="shared" ref="E6:E12" si="2">POWER(C6,2)</f>
        <v>1.89506984976E+23</v>
      </c>
      <c r="F6" s="29">
        <f t="shared" ref="F6:F12" si="3">C6-$C$14</f>
        <v>-3576526595937</v>
      </c>
      <c r="G6" s="30">
        <f t="shared" ref="G6:G12" si="4">(B6-$B$14)</f>
        <v>-1242229279.3249998</v>
      </c>
      <c r="H6" s="27">
        <f t="shared" ref="H6:I12" si="5">POWER(F6,2)</f>
        <v>1.2791542491444706E+25</v>
      </c>
      <c r="I6" s="27">
        <f t="shared" si="5"/>
        <v>1.5431335824123085E+18</v>
      </c>
      <c r="J6" s="28">
        <f t="shared" ref="J6:J12" si="6">F6*G6</f>
        <v>4.4428660557575141E+21</v>
      </c>
      <c r="K6" s="29">
        <f t="shared" si="0"/>
        <v>142133859.10097641</v>
      </c>
      <c r="L6" s="31">
        <f t="shared" ref="L6:L12" si="7">(B6-K6)</f>
        <v>-31536308.900976405</v>
      </c>
      <c r="M6" s="27">
        <f t="shared" ref="M6:M12" si="8">POWER(L6,2)</f>
        <v>994538779097803.63</v>
      </c>
      <c r="N6" s="27">
        <f t="shared" ref="N6:N12" si="9">(K6*L6)</f>
        <v>-4482377285896248.5</v>
      </c>
    </row>
    <row r="7" spans="1:14" x14ac:dyDescent="0.25">
      <c r="A7" s="24">
        <v>3</v>
      </c>
      <c r="B7" s="25">
        <v>84970.3</v>
      </c>
      <c r="C7" s="32">
        <f>988250979</f>
        <v>988250979</v>
      </c>
      <c r="D7" s="27">
        <f t="shared" si="1"/>
        <v>83971982160923.703</v>
      </c>
      <c r="E7" s="28">
        <f t="shared" si="2"/>
        <v>9.766399974944585E+17</v>
      </c>
      <c r="F7" s="29">
        <f t="shared" si="3"/>
        <v>-4010862344958</v>
      </c>
      <c r="G7" s="30">
        <f t="shared" si="4"/>
        <v>-1352741859.2249999</v>
      </c>
      <c r="H7" s="27">
        <f t="shared" si="5"/>
        <v>1.6087016750201986E+25</v>
      </c>
      <c r="I7" s="27">
        <f t="shared" si="5"/>
        <v>1.8299105376995095E+18</v>
      </c>
      <c r="J7" s="28">
        <f t="shared" si="6"/>
        <v>5.4256613856140277E+21</v>
      </c>
      <c r="K7" s="29">
        <f t="shared" si="0"/>
        <v>-4893493.8455806766</v>
      </c>
      <c r="L7" s="31">
        <f t="shared" si="7"/>
        <v>4978464.1455806764</v>
      </c>
      <c r="M7" s="27">
        <f t="shared" si="8"/>
        <v>24785105248832.336</v>
      </c>
      <c r="N7" s="27">
        <f t="shared" si="9"/>
        <v>-24362083656843.102</v>
      </c>
    </row>
    <row r="8" spans="1:14" x14ac:dyDescent="0.25">
      <c r="A8" s="24">
        <v>4</v>
      </c>
      <c r="B8" s="25">
        <v>8826.9</v>
      </c>
      <c r="C8" s="32">
        <f>53794622</f>
        <v>53794622</v>
      </c>
      <c r="D8" s="27">
        <f t="shared" si="1"/>
        <v>474839748931.79999</v>
      </c>
      <c r="E8" s="28">
        <f t="shared" si="2"/>
        <v>2893861356122884</v>
      </c>
      <c r="F8" s="29">
        <f t="shared" si="3"/>
        <v>-4011796801315</v>
      </c>
      <c r="G8" s="30">
        <f t="shared" si="4"/>
        <v>-1352818002.6249998</v>
      </c>
      <c r="H8" s="27">
        <f t="shared" si="5"/>
        <v>1.6094513575041265E+25</v>
      </c>
      <c r="I8" s="27">
        <f t="shared" si="5"/>
        <v>1.8301165482262938E+18</v>
      </c>
      <c r="J8" s="28">
        <f t="shared" si="6"/>
        <v>5.4272309356923212E+21</v>
      </c>
      <c r="K8" s="29">
        <f t="shared" si="0"/>
        <v>-5209817.4383852612</v>
      </c>
      <c r="L8" s="31">
        <f t="shared" si="7"/>
        <v>5218644.3383852616</v>
      </c>
      <c r="M8" s="27">
        <f t="shared" si="8"/>
        <v>27234248730560.543</v>
      </c>
      <c r="N8" s="27">
        <f t="shared" si="9"/>
        <v>-27188184278850.051</v>
      </c>
    </row>
    <row r="9" spans="1:14" x14ac:dyDescent="0.25">
      <c r="A9" s="24">
        <v>5</v>
      </c>
      <c r="B9" s="25">
        <v>2357.9</v>
      </c>
      <c r="C9" s="32">
        <f>16009454</f>
        <v>16009454</v>
      </c>
      <c r="D9" s="27">
        <f t="shared" si="1"/>
        <v>37748691586.599998</v>
      </c>
      <c r="E9" s="28">
        <f t="shared" si="2"/>
        <v>256302617378116</v>
      </c>
      <c r="F9" s="29">
        <f t="shared" si="3"/>
        <v>-4011834586483</v>
      </c>
      <c r="G9" s="30">
        <f t="shared" si="4"/>
        <v>-1352824471.6249998</v>
      </c>
      <c r="H9" s="27">
        <f t="shared" si="5"/>
        <v>1.6094816749301223E+25</v>
      </c>
      <c r="I9" s="27">
        <f t="shared" si="5"/>
        <v>1.8301340510274598E+18</v>
      </c>
      <c r="J9" s="28">
        <f t="shared" si="6"/>
        <v>5.4273080047057639E+21</v>
      </c>
      <c r="K9" s="29">
        <f t="shared" si="0"/>
        <v>-5222608.1267967103</v>
      </c>
      <c r="L9" s="31">
        <f t="shared" si="7"/>
        <v>5224966.0267967107</v>
      </c>
      <c r="M9" s="27">
        <f t="shared" si="8"/>
        <v>27300269981179.805</v>
      </c>
      <c r="N9" s="27">
        <f t="shared" si="9"/>
        <v>-27287950033785.219</v>
      </c>
    </row>
    <row r="10" spans="1:14" x14ac:dyDescent="0.25">
      <c r="A10" s="24">
        <v>6</v>
      </c>
      <c r="B10" s="25">
        <v>839.5</v>
      </c>
      <c r="C10" s="32">
        <f>7579941</f>
        <v>7579941</v>
      </c>
      <c r="D10" s="27">
        <f t="shared" si="1"/>
        <v>6363360469.5</v>
      </c>
      <c r="E10" s="28">
        <f t="shared" si="2"/>
        <v>57455505563481</v>
      </c>
      <c r="F10" s="29">
        <f t="shared" si="3"/>
        <v>-4011843015996</v>
      </c>
      <c r="G10" s="30">
        <f t="shared" si="4"/>
        <v>-1352825990.0249999</v>
      </c>
      <c r="H10" s="27">
        <f t="shared" si="5"/>
        <v>1.6094884384995881E+25</v>
      </c>
      <c r="I10" s="27">
        <f t="shared" si="5"/>
        <v>1.8301381592871209E+18</v>
      </c>
      <c r="J10" s="28">
        <f t="shared" si="6"/>
        <v>5.4273254999396702E+21</v>
      </c>
      <c r="K10" s="29">
        <f t="shared" si="0"/>
        <v>-5225461.6082009282</v>
      </c>
      <c r="L10" s="31">
        <f t="shared" si="7"/>
        <v>5226301.1082009282</v>
      </c>
      <c r="M10" s="27">
        <f t="shared" si="8"/>
        <v>27314223273582.25</v>
      </c>
      <c r="N10" s="27">
        <f t="shared" si="9"/>
        <v>-27309835793801.914</v>
      </c>
    </row>
    <row r="11" spans="1:14" x14ac:dyDescent="0.25">
      <c r="A11" s="24">
        <v>7</v>
      </c>
      <c r="B11" s="25">
        <v>498.1</v>
      </c>
      <c r="C11" s="32">
        <f>4448943</f>
        <v>4448943</v>
      </c>
      <c r="D11" s="27">
        <f t="shared" si="1"/>
        <v>2216018508.3000002</v>
      </c>
      <c r="E11" s="28">
        <f t="shared" si="2"/>
        <v>19793093817249</v>
      </c>
      <c r="F11" s="29">
        <f t="shared" si="3"/>
        <v>-4011846146994</v>
      </c>
      <c r="G11" s="30">
        <f t="shared" si="4"/>
        <v>-1352826331.425</v>
      </c>
      <c r="H11" s="27">
        <f t="shared" si="5"/>
        <v>1.6094909507150603E+25</v>
      </c>
      <c r="I11" s="27">
        <f t="shared" si="5"/>
        <v>1.8301390829968238E+18</v>
      </c>
      <c r="J11" s="28">
        <f t="shared" si="6"/>
        <v>5.4273311052794146E+21</v>
      </c>
      <c r="K11" s="29">
        <f t="shared" si="0"/>
        <v>-5226521.4849185562</v>
      </c>
      <c r="L11" s="31">
        <f t="shared" si="7"/>
        <v>5227019.5849185558</v>
      </c>
      <c r="M11" s="27">
        <f t="shared" si="8"/>
        <v>27321733741122.152</v>
      </c>
      <c r="N11" s="27">
        <f t="shared" si="9"/>
        <v>-27319130162666.906</v>
      </c>
    </row>
    <row r="12" spans="1:14" ht="15.75" thickBot="1" x14ac:dyDescent="0.3">
      <c r="A12" s="33">
        <v>8</v>
      </c>
      <c r="B12" s="25">
        <v>318.89999999999998</v>
      </c>
      <c r="C12" s="34">
        <f>2683557</f>
        <v>2683557</v>
      </c>
      <c r="D12" s="35">
        <f t="shared" si="1"/>
        <v>855786327.29999995</v>
      </c>
      <c r="E12" s="36">
        <f t="shared" si="2"/>
        <v>7201478172249</v>
      </c>
      <c r="F12" s="37">
        <f t="shared" si="3"/>
        <v>-4011847912380</v>
      </c>
      <c r="G12" s="30">
        <f t="shared" si="4"/>
        <v>-1352826510.6249998</v>
      </c>
      <c r="H12" s="35">
        <f t="shared" si="5"/>
        <v>1.6094923672067764E+25</v>
      </c>
      <c r="I12" s="27">
        <f t="shared" si="5"/>
        <v>1.8301395678498125E+18</v>
      </c>
      <c r="J12" s="28">
        <f t="shared" si="6"/>
        <v>5.4273342124632247E+21</v>
      </c>
      <c r="K12" s="37">
        <f t="shared" si="0"/>
        <v>-5227119.0871907482</v>
      </c>
      <c r="L12" s="38">
        <f t="shared" si="7"/>
        <v>5227437.9871907486</v>
      </c>
      <c r="M12" s="35">
        <f t="shared" si="8"/>
        <v>27326107909924.863</v>
      </c>
      <c r="N12" s="35">
        <f t="shared" si="9"/>
        <v>-27324440879950.746</v>
      </c>
    </row>
    <row r="13" spans="1:14" ht="19.5" x14ac:dyDescent="0.4">
      <c r="A13" s="39" t="s">
        <v>22</v>
      </c>
      <c r="B13" s="8">
        <f t="shared" ref="B13:N13" si="10">SUM(B5:B12)</f>
        <v>10822614636.199999</v>
      </c>
      <c r="C13" s="8">
        <f t="shared" si="10"/>
        <v>32094804767496</v>
      </c>
      <c r="D13" s="31">
        <f t="shared" si="10"/>
        <v>3.3917045670445644E+23</v>
      </c>
      <c r="E13" s="27">
        <f t="shared" si="10"/>
        <v>1.0024443050593146E+27</v>
      </c>
      <c r="F13" s="27">
        <f t="shared" si="10"/>
        <v>0</v>
      </c>
      <c r="G13" s="8">
        <f t="shared" si="10"/>
        <v>0</v>
      </c>
      <c r="H13" s="40">
        <f t="shared" si="10"/>
        <v>8.7368474342635424E+26</v>
      </c>
      <c r="I13" s="8">
        <f t="shared" si="10"/>
        <v>1.0011632292121564E+20</v>
      </c>
      <c r="J13" s="8">
        <f t="shared" si="10"/>
        <v>2.9575174372662098E+23</v>
      </c>
      <c r="K13" s="8">
        <f t="shared" si="10"/>
        <v>10822614636.200001</v>
      </c>
      <c r="L13" s="27">
        <f t="shared" si="10"/>
        <v>1.9185245037078857E-7</v>
      </c>
      <c r="M13" s="41">
        <f t="shared" si="10"/>
        <v>1156008369174082</v>
      </c>
      <c r="N13" s="27">
        <f t="shared" si="10"/>
        <v>8626.57421875</v>
      </c>
    </row>
    <row r="14" spans="1:14" ht="19.5" thickBot="1" x14ac:dyDescent="0.45">
      <c r="A14" s="42" t="s">
        <v>23</v>
      </c>
      <c r="B14" s="35">
        <f>(B13/$I$1)</f>
        <v>1352826829.5249999</v>
      </c>
      <c r="C14" s="35">
        <f t="shared" ref="C14:N14" si="11">(C13/$I$1)</f>
        <v>4011850595937</v>
      </c>
      <c r="D14" s="38"/>
      <c r="E14" s="35"/>
      <c r="F14" s="35">
        <f t="shared" si="11"/>
        <v>0</v>
      </c>
      <c r="G14" s="35">
        <f t="shared" si="11"/>
        <v>0</v>
      </c>
      <c r="H14" s="35"/>
      <c r="I14" s="35"/>
      <c r="J14" s="35">
        <f t="shared" si="11"/>
        <v>3.6968967965827622E+22</v>
      </c>
      <c r="K14" s="35">
        <f t="shared" si="11"/>
        <v>1352826829.5250001</v>
      </c>
      <c r="L14" s="35">
        <f t="shared" si="11"/>
        <v>2.3981556296348572E-8</v>
      </c>
      <c r="M14" s="35">
        <f t="shared" si="11"/>
        <v>144501046146760.25</v>
      </c>
      <c r="N14" s="35">
        <f t="shared" si="11"/>
        <v>1078.32177734375</v>
      </c>
    </row>
    <row r="15" spans="1:14" ht="15.75" thickBot="1" x14ac:dyDescent="0.3">
      <c r="A15" s="1"/>
      <c r="H15" s="43"/>
      <c r="I15" s="43"/>
    </row>
    <row r="16" spans="1:14" ht="18.75" x14ac:dyDescent="0.25">
      <c r="A16" s="44" t="s">
        <v>24</v>
      </c>
      <c r="B16" s="7"/>
      <c r="C16" s="7"/>
      <c r="D16" s="45">
        <f>$H$13/I2</f>
        <v>1.4561412390439237E+26</v>
      </c>
      <c r="F16" s="46" t="s">
        <v>25</v>
      </c>
      <c r="H16" s="47"/>
      <c r="J16" s="43"/>
    </row>
    <row r="17" spans="1:10" ht="20.25" x14ac:dyDescent="0.35">
      <c r="A17" s="48" t="s">
        <v>26</v>
      </c>
      <c r="B17" s="49"/>
      <c r="C17" s="49"/>
      <c r="D17" s="50">
        <f>(D16/H13)</f>
        <v>0.16666666666666666</v>
      </c>
      <c r="F17" s="46" t="s">
        <v>27</v>
      </c>
      <c r="H17" s="47"/>
      <c r="J17" s="43"/>
    </row>
    <row r="18" spans="1:10" ht="18.75" x14ac:dyDescent="0.25">
      <c r="A18" s="48" t="s">
        <v>28</v>
      </c>
      <c r="B18" s="49"/>
      <c r="C18" s="49"/>
      <c r="D18" s="50">
        <f>SQRT(D17)</f>
        <v>0.40824829046386302</v>
      </c>
      <c r="F18" s="46" t="s">
        <v>29</v>
      </c>
      <c r="H18" s="43"/>
      <c r="J18" s="43"/>
    </row>
    <row r="19" spans="1:10" ht="20.25" x14ac:dyDescent="0.35">
      <c r="A19" s="48" t="s">
        <v>30</v>
      </c>
      <c r="B19" s="49"/>
      <c r="C19" s="51"/>
      <c r="D19" s="50">
        <f>E13/(I1*H13)*D16</f>
        <v>2.088425635540239E+25</v>
      </c>
      <c r="F19" s="46" t="s">
        <v>31</v>
      </c>
      <c r="H19" s="43"/>
      <c r="J19" s="43"/>
    </row>
    <row r="20" spans="1:10" ht="18.75" x14ac:dyDescent="0.25">
      <c r="A20" s="48" t="s">
        <v>32</v>
      </c>
      <c r="B20" s="49"/>
      <c r="C20" s="49"/>
      <c r="D20" s="50">
        <f>SQRT(D19)</f>
        <v>4569929578823.1123</v>
      </c>
      <c r="F20" s="46" t="s">
        <v>33</v>
      </c>
      <c r="H20" s="43"/>
      <c r="J20" s="43"/>
    </row>
    <row r="21" spans="1:10" ht="15.75" x14ac:dyDescent="0.25">
      <c r="A21" s="48" t="s">
        <v>34</v>
      </c>
      <c r="B21" s="49"/>
      <c r="C21" s="49"/>
      <c r="D21" s="50">
        <f>I2</f>
        <v>6</v>
      </c>
      <c r="F21" s="46" t="s">
        <v>35</v>
      </c>
      <c r="H21" s="43"/>
      <c r="J21" s="43"/>
    </row>
    <row r="22" spans="1:10" ht="20.25" x14ac:dyDescent="0.35">
      <c r="A22" s="48" t="s">
        <v>36</v>
      </c>
      <c r="B22" s="49"/>
      <c r="C22" s="49"/>
      <c r="D22" s="50">
        <f>CORREL(B5:B12,C5:C12)</f>
        <v>0.99999422665719018</v>
      </c>
      <c r="F22" s="52" t="s">
        <v>37</v>
      </c>
      <c r="H22" s="43" t="s">
        <v>38</v>
      </c>
      <c r="J22" s="43"/>
    </row>
    <row r="23" spans="1:10" ht="18.75" x14ac:dyDescent="0.25">
      <c r="A23" s="48" t="s">
        <v>39</v>
      </c>
      <c r="B23" s="49"/>
      <c r="C23" s="49"/>
      <c r="D23" s="53">
        <f>RSQ(B5:B12,C5:C12)</f>
        <v>0.99998845334771114</v>
      </c>
      <c r="E23" s="54">
        <f>D23</f>
        <v>0.99998845334771114</v>
      </c>
      <c r="F23" s="46" t="s">
        <v>40</v>
      </c>
      <c r="J23" s="43"/>
    </row>
    <row r="24" spans="1:10" ht="15.75" x14ac:dyDescent="0.25">
      <c r="A24" s="48" t="s">
        <v>41</v>
      </c>
      <c r="B24" s="49"/>
      <c r="C24" s="49"/>
      <c r="D24" s="50">
        <f>INTERCEPT(B5:B12,C5:C12)</f>
        <v>-5228027.5002861023</v>
      </c>
      <c r="F24" s="52" t="s">
        <v>42</v>
      </c>
      <c r="J24" s="43"/>
    </row>
    <row r="25" spans="1:10" ht="18.75" x14ac:dyDescent="0.25">
      <c r="A25" s="48" t="s">
        <v>43</v>
      </c>
      <c r="B25" s="49"/>
      <c r="C25" s="49"/>
      <c r="D25" s="50">
        <f>SLOPE(B5:B12,C5:C12)</f>
        <v>3.3851082550298746E-4</v>
      </c>
      <c r="F25" s="52" t="s">
        <v>44</v>
      </c>
      <c r="H25" s="43"/>
      <c r="I25" s="43"/>
      <c r="J25" s="43"/>
    </row>
    <row r="26" spans="1:10" ht="15.75" x14ac:dyDescent="0.25">
      <c r="A26" s="1"/>
      <c r="B26" s="66" t="s">
        <v>45</v>
      </c>
      <c r="C26" s="66"/>
    </row>
    <row r="27" spans="1:10" ht="16.5" thickBot="1" x14ac:dyDescent="0.3">
      <c r="A27" s="55"/>
      <c r="C27" s="56"/>
    </row>
    <row r="28" spans="1:10" ht="16.5" thickBot="1" x14ac:dyDescent="0.3">
      <c r="A28" s="57"/>
      <c r="B28" s="58" t="s">
        <v>46</v>
      </c>
      <c r="C28" s="59" t="s">
        <v>47</v>
      </c>
      <c r="D28" s="43"/>
    </row>
    <row r="29" spans="1:10" ht="15.75" thickBot="1" x14ac:dyDescent="0.3">
      <c r="A29" s="57"/>
      <c r="B29" s="60">
        <v>190234126000000</v>
      </c>
      <c r="C29" s="61">
        <f>$D$24+($D$25*B29)</f>
        <v>64391083003.599045</v>
      </c>
      <c r="H29" s="62"/>
    </row>
    <row r="30" spans="1:10" x14ac:dyDescent="0.25">
      <c r="A30" s="57"/>
      <c r="B30" s="28"/>
      <c r="C30" s="63"/>
      <c r="H30" s="62"/>
    </row>
    <row r="31" spans="1:10" ht="15.75" thickBot="1" x14ac:dyDescent="0.3">
      <c r="A31" s="57"/>
      <c r="B31" s="64" t="s">
        <v>48</v>
      </c>
      <c r="C31" s="65">
        <f>C29/B5-1</f>
        <v>5.0111620853496159</v>
      </c>
      <c r="H31" s="62"/>
    </row>
  </sheetData>
  <sheetProtection algorithmName="SHA-512" hashValue="2hs+whG8c5jfgh2QjSiiKmUS9C+L5vUP1QWFw5dPHmLV75F+KJc3UpAKY+oiTjPotv+6fQOZwOSP3itXthC4eA==" saltValue="xh8pDJTalAYuVJpp4AnHzg==" spinCount="100000" sheet="1" objects="1" scenarios="1"/>
  <mergeCells count="1">
    <mergeCell ref="B26:C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Jesús A. Rojas Díaz</cp:lastModifiedBy>
  <dcterms:created xsi:type="dcterms:W3CDTF">2015-06-05T18:17:20Z</dcterms:created>
  <dcterms:modified xsi:type="dcterms:W3CDTF">2020-04-21T13:02:40Z</dcterms:modified>
</cp:coreProperties>
</file>